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· README" sheetId="1" state="visible" r:id="rId3"/>
    <sheet name="2 · Setup" sheetId="2" state="visible" r:id="rId4"/>
    <sheet name="3 · Milestones" sheetId="3" state="visible" r:id="rId5"/>
    <sheet name="4 · Daily Plan" sheetId="4" state="visible" r:id="rId6"/>
    <sheet name="5 · Slip Indicators" sheetId="5" state="visible" r:id="rId7"/>
    <sheet name="6 · Dashboard" sheetId="6" state="visible" r:id="rId8"/>
    <sheet name="7 · Weekly Digest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<sst xmlns="http://schemas.openxmlformats.org/spreadsheetml/2006/main" count="170" uniqueCount="169">
  <si>
    <t xml:space="preserve">📊  Build Sprint · Day 6 · 24-Day Project Plan</t>
  </si>
  <si>
    <t xml:space="preserve">From today (Day 6 · Mon 8 Jun) to Public Pitch Day (Day 29 · Mon 29 Jun)</t>
  </si>
  <si>
    <t xml:space="preserve">Welcome, builder.</t>
  </si>
  <si>
    <t xml:space="preserve">This plan IS your contract for the next 24 days. Open it Monday morning. Read the day's deep block. Do the work. Mark % done. When you slip — the slip indicators tell you what to cut.</t>
  </si>
  <si>
    <t xml:space="preserve">⚡  How this workbook works</t>
  </si>
  <si>
    <t xml:space="preserve">1.  Tab 2 · Setup — name yourself, your product, your start date. Auto-calculates dates across tabs 3-7.</t>
  </si>
  <si>
    <t xml:space="preserve">2.  Tab 3 · Weekly Milestones — 3 milestones per week. Pre-loaded. Edit if you want.</t>
  </si>
  <si>
    <t xml:space="preserve">3.  Tab 4 · Daily Plan — your 2-hour deep block + secondary task for each of 24 days.</t>
  </si>
  <si>
    <t xml:space="preserve">4.  Tab 5 · Slip Indicators — what to cut when something slips. Read these before the week starts.</t>
  </si>
  <si>
    <t xml:space="preserve">5.  Tab 6 · Progress Dashboard — % complete · days remaining · risk indicator (auto-calculated).</t>
  </si>
  <si>
    <t xml:space="preserve">6.  Tab 7 · Weekly Digest — paste-ready text for your Sunday cohort post.</t>
  </si>
  <si>
    <t xml:space="preserve">⚓  Cal Newport's 4 non-negotiables baked in</t>
  </si>
  <si>
    <t xml:space="preserve">1.  One 2-hour deep block per day. No exceptions.</t>
  </si>
  <si>
    <t xml:space="preserve">2.  Each week has EXACTLY 3 milestones — no scope sprawl.</t>
  </si>
  <si>
    <t xml:space="preserve">3.  Slip indicators are pre-set — if you slip, the cut is decided in advance (no emotional debate).</t>
  </si>
  <si>
    <t xml:space="preserve">4.  Sunday weekly digest is paste-ready — you commit publicly to next week, not just to yourself.</t>
  </si>
  <si>
    <t xml:space="preserve">Build Sprint · 30daystoship.com · Network School</t>
  </si>
  <si>
    <t xml:space="preserve">⚙️  Setup — fill these once</t>
  </si>
  <si>
    <t xml:space="preserve">All other tabs reference these values. Change them here and they flow through.</t>
  </si>
  <si>
    <t xml:space="preserve">Your name</t>
  </si>
  <si>
    <t xml:space="preserve">Megan Martinsone</t>
  </si>
  <si>
    <t xml:space="preserve">Product name</t>
  </si>
  <si>
    <t xml:space="preserve">Your product name</t>
  </si>
  <si>
    <t xml:space="preserve">The ONE feature</t>
  </si>
  <si>
    <t xml:space="preserve">e.g., Upload 3 articles → get next in your voice</t>
  </si>
  <si>
    <t xml:space="preserve">Target user</t>
  </si>
  <si>
    <t xml:space="preserve">e.g., Freelance writers behind on their content calendar</t>
  </si>
  <si>
    <t xml:space="preserve">Start date (Day 6)</t>
  </si>
  <si>
    <t xml:space="preserve">Public Pitch Day</t>
  </si>
  <si>
    <t xml:space="preserve">Daily deep hours</t>
  </si>
  <si>
    <t xml:space="preserve">Email signups so far</t>
  </si>
  <si>
    <t xml:space="preserve">Public commit (1 sentence)</t>
  </si>
  <si>
    <t xml:space="preserve">By Day 30 I ship [feature] for [user] with [N] users.</t>
  </si>
  <si>
    <t xml:space="preserve">🎯  Weekly Milestones</t>
  </si>
  <si>
    <t xml:space="preserve">3 milestones per week. Already pre-loaded. Edit dates from Setup tab — they auto-cascade.</t>
  </si>
  <si>
    <t xml:space="preserve">Week</t>
  </si>
  <si>
    <t xml:space="preserve">Milestone</t>
  </si>
  <si>
    <t xml:space="preserve">Target date</t>
  </si>
  <si>
    <t xml:space="preserve">Done when</t>
  </si>
  <si>
    <t xml:space="preserve">% done</t>
  </si>
  <si>
    <t xml:space="preserve">W2 · BUILD</t>
  </si>
  <si>
    <t xml:space="preserve">M1 · Lovable scaffold + Supabase wired</t>
  </si>
  <si>
    <t xml:space="preserve">Live URL with 3 screens (Entry · Working · Aha)</t>
  </si>
  <si>
    <t xml:space="preserve">M2 · The ONE feature works end-to-end</t>
  </si>
  <si>
    <t xml:space="preserve">Stranger can use it without a tour</t>
  </si>
  <si>
    <t xml:space="preserve">M3 · 5 internal testers logged in</t>
  </si>
  <si>
    <t xml:space="preserve">5 test accounts in Supabase + 3 verbatim feedback notes</t>
  </si>
  <si>
    <t xml:space="preserve">W3 · SHIP</t>
  </si>
  <si>
    <t xml:space="preserve">M4 · Custom domain + analytics live</t>
  </si>
  <si>
    <t xml:space="preserve">Plausible firing + custom domain in DNS</t>
  </si>
  <si>
    <t xml:space="preserve">M5 · 25 real users on the product</t>
  </si>
  <si>
    <t xml:space="preserve">25 unique user_id rows in Supabase</t>
  </si>
  <si>
    <t xml:space="preserve">M6 · 10 user-test recordings reviewed</t>
  </si>
  <si>
    <t xml:space="preserve">10 Loom or Granola recordings + 3 changes shipped</t>
  </si>
  <si>
    <t xml:space="preserve">W4 · SELL</t>
  </si>
  <si>
    <t xml:space="preserve">M7 · Pricing live in Stripe</t>
  </si>
  <si>
    <t xml:space="preserve">Test card buys successfully</t>
  </si>
  <si>
    <t xml:space="preserve">M8 · Sellathon: 50 cold outreach + 5 trials</t>
  </si>
  <si>
    <t xml:space="preserve">50 messages sent + 5 trial signups</t>
  </si>
  <si>
    <t xml:space="preserve">M9 · 100 active or paying users</t>
  </si>
  <si>
    <t xml:space="preserve">100 user_id rows · 1+ paid</t>
  </si>
  <si>
    <t xml:space="preserve">W5 · PITCH</t>
  </si>
  <si>
    <t xml:space="preserve">M10 · Pitch deck v1 (Sequoia format)</t>
  </si>
  <si>
    <t xml:space="preserve">10 slides · 1 dry-run with pod buddy</t>
  </si>
  <si>
    <t xml:space="preserve">M11 · Recorded pitch (5-min)</t>
  </si>
  <si>
    <t xml:space="preserve">Self-recorded · uploaded · cohort review</t>
  </si>
  <si>
    <t xml:space="preserve">M12 · Public Pitch Day · LIVE</t>
  </si>
  <si>
    <t xml:space="preserve">Pitched live · award attempt · Discord post</t>
  </si>
  <si>
    <t xml:space="preserve">TOTAL</t>
  </si>
  <si>
    <t xml:space="preserve">Overall completion:</t>
  </si>
  <si>
    <t xml:space="preserve">📅  Daily Plan · 24 days</t>
  </si>
  <si>
    <t xml:space="preserve">Day 6 (today) → Day 29 (Public Pitch). 2-hour deep block + secondary task per day. Mark ✓ when done.</t>
  </si>
  <si>
    <t xml:space="preserve">Day</t>
  </si>
  <si>
    <t xml:space="preserve">Date</t>
  </si>
  <si>
    <t xml:space="preserve">Deep block (2 hr)</t>
  </si>
  <si>
    <t xml:space="preserve">Secondary task</t>
  </si>
  <si>
    <t xml:space="preserve">✓</t>
  </si>
  <si>
    <t xml:space="preserve">Run Prompt 05 in Lovable · scaffold 3 screens</t>
  </si>
  <si>
    <t xml:space="preserve">Supabase tables + RLS · test login</t>
  </si>
  <si>
    <t xml:space="preserve">Vibe-coding session (Day 7) · build Screen 1</t>
  </si>
  <si>
    <t xml:space="preserve">Connect auth to Supabase</t>
  </si>
  <si>
    <t xml:space="preserve">Build Screen 2 · the ONE feature</t>
  </si>
  <si>
    <t xml:space="preserve">Write empty + error states</t>
  </si>
  <si>
    <t xml:space="preserve">Build Screen 3 · the Aha moment</t>
  </si>
  <si>
    <t xml:space="preserve">Wire share button + clipboard</t>
  </si>
  <si>
    <t xml:space="preserve">Polish · deploy to lovable.app</t>
  </si>
  <si>
    <t xml:space="preserve">Test on phone · fix mobile bugs</t>
  </si>
  <si>
    <t xml:space="preserve">5 internal user tests (live with pod)</t>
  </si>
  <si>
    <t xml:space="preserve">Note 3 verbatim quotes</t>
  </si>
  <si>
    <t xml:space="preserve">Apply 3 fixes from feedback</t>
  </si>
  <si>
    <t xml:space="preserve">Sat showcase prep</t>
  </si>
  <si>
    <t xml:space="preserve">Custom domain + Plausible analytics</t>
  </si>
  <si>
    <t xml:space="preserve">Tweet "shipping today" · cohort post</t>
  </si>
  <si>
    <t xml:space="preserve">Public launch · post to Reddit + HN</t>
  </si>
  <si>
    <t xml:space="preserve">Reply to first 5 comments</t>
  </si>
  <si>
    <t xml:space="preserve">User test session #2 (5 strangers)</t>
  </si>
  <si>
    <t xml:space="preserve">Identify the 1 biggest friction</t>
  </si>
  <si>
    <t xml:space="preserve">Fix the #1 friction point</t>
  </si>
  <si>
    <t xml:space="preserve">Tighten the hero · 1 word change</t>
  </si>
  <si>
    <t xml:space="preserve">Cohort wall post · ship a metric update</t>
  </si>
  <si>
    <t xml:space="preserve">Email signups follow-up</t>
  </si>
  <si>
    <t xml:space="preserve">Sat hackathon: 24-hr growth sprint</t>
  </si>
  <si>
    <t xml:space="preserve">+25 net new users target</t>
  </si>
  <si>
    <t xml:space="preserve">Rest. Cohort applause beat.</t>
  </si>
  <si>
    <t xml:space="preserve">Post your week 3 numbers</t>
  </si>
  <si>
    <t xml:space="preserve">Wire Stripe · pricing live</t>
  </si>
  <si>
    <t xml:space="preserve">🔥 Sellathon Day · 4-hour blitz</t>
  </si>
  <si>
    <t xml:space="preserve">Cold outreach · LinkedIn + email</t>
  </si>
  <si>
    <t xml:space="preserve">Reply to all trial signups personally</t>
  </si>
  <si>
    <t xml:space="preserve">Onboarding loom for each</t>
  </si>
  <si>
    <t xml:space="preserve">Pricing experiment · A/B headline</t>
  </si>
  <si>
    <t xml:space="preserve">Update copy from sellathon learnings</t>
  </si>
  <si>
    <t xml:space="preserve">Showcase #3 prep · 100-user demo</t>
  </si>
  <si>
    <t xml:space="preserve">Pitch dry-run with pod buddy</t>
  </si>
  <si>
    <t xml:space="preserve">Sat hackathon: Ship &amp; Tell finale</t>
  </si>
  <si>
    <t xml:space="preserve">Polish v1.5 feature + campaign</t>
  </si>
  <si>
    <t xml:space="preserve">Sun: Cohort breakfast · rest</t>
  </si>
  <si>
    <t xml:space="preserve">Print pitch deck · final review</t>
  </si>
  <si>
    <t xml:space="preserve">Pitch rehearsal · 3x cold reads</t>
  </si>
  <si>
    <t xml:space="preserve">Time 5 min · cut if over</t>
  </si>
  <si>
    <t xml:space="preserve">Pitch rehearsal #2 · cohort + judges</t>
  </si>
  <si>
    <t xml:space="preserve">Get 1 brutal critique · fix it</t>
  </si>
  <si>
    <t xml:space="preserve">🌟 Public Pitch Day · 14:00–18:00</t>
  </si>
  <si>
    <t xml:space="preserve">Celebrate · alumni induct · DM post</t>
  </si>
  <si>
    <t xml:space="preserve">Days completed:</t>
  </si>
  <si>
    <t xml:space="preserve">🚨  Slip Indicators · the cuts decided in advance</t>
  </si>
  <si>
    <t xml:space="preserve">Read these BEFORE the week starts. When a milestone slips, the cut is pre-decided — no emotional debate at 23:30 on a Friday.</t>
  </si>
  <si>
    <t xml:space="preserve">If milestone</t>
  </si>
  <si>
    <t xml:space="preserve">Slips past</t>
  </si>
  <si>
    <t xml:space="preserve">Then cut</t>
  </si>
  <si>
    <t xml:space="preserve">M1 · Lovable scaffold</t>
  </si>
  <si>
    <t xml:space="preserve">Day 6 EOD</t>
  </si>
  <si>
    <t xml:space="preserve">Empty/error states from v1. Build them after testers, not before.</t>
  </si>
  <si>
    <t xml:space="preserve">M2 · The ONE feature E2E</t>
  </si>
  <si>
    <t xml:space="preserve">Day 9</t>
  </si>
  <si>
    <t xml:space="preserve">The ENTIRE Aha screen polish. Default success state = plain text + button.</t>
  </si>
  <si>
    <t xml:space="preserve">M3 · 5 internal testers</t>
  </si>
  <si>
    <t xml:space="preserve">Day 12</t>
  </si>
  <si>
    <t xml:space="preserve">Friday showcase prep. Use the time to find testers instead.</t>
  </si>
  <si>
    <t xml:space="preserve">M5 · 25 real users</t>
  </si>
  <si>
    <t xml:space="preserve">Day 16</t>
  </si>
  <si>
    <t xml:space="preserve">Custom domain (lovable.app URL is fine for v1). Focus on growth.</t>
  </si>
  <si>
    <t xml:space="preserve">M7 · Pricing live</t>
  </si>
  <si>
    <t xml:space="preserve">Day 20</t>
  </si>
  <si>
    <t xml:space="preserve">Pricing page polish. Use Stripe Payment Link only.</t>
  </si>
  <si>
    <t xml:space="preserve">M9 · 100 users</t>
  </si>
  <si>
    <t xml:space="preserve">Day 23</t>
  </si>
  <si>
    <t xml:space="preserve">Goal becomes "qualitative win" — 10 thrilled users beats 100 lukewarm.</t>
  </si>
  <si>
    <t xml:space="preserve">M10 · Pitch deck</t>
  </si>
  <si>
    <t xml:space="preserve">Day 23 (W5)</t>
  </si>
  <si>
    <t xml:space="preserve">Animations / illustrations. Plain text deck &gt; Beautiful empty deck.</t>
  </si>
  <si>
    <t xml:space="preserve">📈  Progress Dashboard</t>
  </si>
  <si>
    <t xml:space="preserve">Live view. Auto-updates as you tick off milestones and daily tasks.</t>
  </si>
  <si>
    <t xml:space="preserve">Days into the sprint</t>
  </si>
  <si>
    <t xml:space="preserve">Days remaining to Pitch Day</t>
  </si>
  <si>
    <t xml:space="preserve">Milestones completed (of 12)</t>
  </si>
  <si>
    <t xml:space="preserve">Overall milestone % complete</t>
  </si>
  <si>
    <t xml:space="preserve">Daily tasks completed (of 24)</t>
  </si>
  <si>
    <t xml:space="preserve">Current week</t>
  </si>
  <si>
    <t xml:space="preserve">Email signups (so far)</t>
  </si>
  <si>
    <t xml:space="preserve">🚦  Status</t>
  </si>
  <si>
    <t xml:space="preserve">Expected progress</t>
  </si>
  <si>
    <t xml:space="preserve">Actual progress</t>
  </si>
  <si>
    <t xml:space="preserve">Risk indicator</t>
  </si>
  <si>
    <t xml:space="preserve">📨  Weekly Digest · paste-ready cohort post</t>
  </si>
  <si>
    <t xml:space="preserve">Fill in once per week (Sunday) · copy · paste into cohort Discord/Slack.</t>
  </si>
  <si>
    <t xml:space="preserve">🎯 BUILD SPRINT · WEEK [N] DIGEST · [@your-handle]
This week I shipped:
• [milestone 1]
• [milestone 2]
• [milestone 3]
Numbers:
• Users: [N]
• Email signups: [N]
• Hours of deep work: [N]
What surprised me:
[1-2 sentences — the genuine learning, not the polished take]
What I'm cutting next week:
[1 thing you're publicly cutting · the slip indicator move]
What I'm shipping next week:
[1 milestone · 1 date · 1 done-criterion]
The hero line still holds: [your hero]
#buildsprint #day[N] #30daystoship</t>
  </si>
  <si>
    <t xml:space="preserve">⚡  Pro tip · the public commit is the contract</t>
  </si>
  <si>
    <t xml:space="preserve">Posting the digest publicly each Sunday is what turns a private plan into a real ship date. The cohort holds you to last week's post. The slip indicators tell you what to cut when something slides.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</si>
</sst>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ddd\ d\-mmm"/>
    <numFmt numFmtId="167" formatCode="0%"/>
    <numFmt numFmtId="168" formatCode="mm/dd/yy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4F46E5"/>
      <name val="Arial"/>
      <family val="0"/>
      <charset val="1"/>
    </font>
    <font>
      <sz val="9"/>
      <color rgb="FF6B6B7B"/>
      <name val="Courier New"/>
      <family val="0"/>
      <charset val="1"/>
    </font>
    <font>
      <i val="true"/>
      <sz val="16"/>
      <color rgb="FF0B0B12"/>
      <name val="Arial"/>
      <family val="0"/>
      <charset val="1"/>
    </font>
    <font>
      <sz val="10"/>
      <color rgb="FF0B0B12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8"/>
      <color rgb="FF4F46E5"/>
      <name val="Arial"/>
      <family val="0"/>
      <charset val="1"/>
    </font>
    <font>
      <b val="true"/>
      <sz val="10"/>
      <color rgb="FF0B0B12"/>
      <name val="Arial"/>
      <family val="0"/>
      <charset val="1"/>
    </font>
    <font>
      <b val="true"/>
      <sz val="10"/>
      <color rgb="FF4F46E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4F46E5"/>
      <name val="Arial"/>
      <family val="0"/>
      <charset val="1"/>
    </font>
    <font>
      <b val="true"/>
      <sz val="12"/>
      <color rgb="FF4F46E5"/>
      <name val="Arial"/>
      <family val="0"/>
      <charset val="1"/>
    </font>
    <font>
      <b val="true"/>
      <sz val="11"/>
      <color rgb="FFFFFFFF"/>
      <name val="Courier New"/>
      <family val="0"/>
      <charset val="1"/>
    </font>
    <font>
      <b val="true"/>
      <sz val="14"/>
      <color rgb="FF84CC16"/>
      <name val="Arial"/>
      <family val="0"/>
      <charset val="1"/>
    </font>
    <font>
      <b val="true"/>
      <sz val="12"/>
      <color rgb="FF84CC16"/>
      <name val="Arial"/>
      <family val="0"/>
      <charset val="1"/>
    </font>
    <font>
      <b val="true"/>
      <sz val="18"/>
      <color rgb="FFF43F5E"/>
      <name val="Arial"/>
      <family val="0"/>
      <charset val="1"/>
    </font>
    <font>
      <b val="true"/>
      <sz val="10"/>
      <color rgb="FF6B6B7B"/>
      <name val="Courier New"/>
      <family val="0"/>
      <charset val="1"/>
    </font>
    <font>
      <b val="true"/>
      <sz val="18"/>
      <color rgb="FF7C3AED"/>
      <name val="Arial"/>
      <family val="0"/>
      <charset val="1"/>
    </font>
    <font>
      <b val="true"/>
      <sz val="18"/>
      <color rgb="FF84CC16"/>
      <name val="Arial"/>
      <family val="0"/>
      <charset val="1"/>
    </font>
    <font>
      <b val="true"/>
      <sz val="18"/>
      <color rgb="FF06B6D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name val="Arial"/>
      <family val="0"/>
      <charset val="1"/>
    </font>
    <font>
      <sz val="10"/>
      <color rgb="FF0B0B12"/>
      <name val="Courier New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4F46E5"/>
        <bgColor rgb="FF7C3AED"/>
      </patternFill>
    </fill>
    <fill>
      <patternFill patternType="solid">
        <fgColor rgb="FF7C3AED"/>
        <bgColor rgb="FF4F46E5"/>
      </patternFill>
    </fill>
    <fill>
      <patternFill patternType="solid">
        <fgColor rgb="FFF5F5F0"/>
        <bgColor rgb="FFFEF2F2"/>
      </patternFill>
    </fill>
    <fill>
      <patternFill patternType="solid">
        <fgColor rgb="FFFFFCE7"/>
        <bgColor rgb="FFF5F5F0"/>
      </patternFill>
    </fill>
    <fill>
      <patternFill patternType="solid">
        <fgColor rgb="FFB45309"/>
        <bgColor rgb="FF993366"/>
      </patternFill>
    </fill>
    <fill>
      <patternFill patternType="solid">
        <fgColor rgb="FF0B0B12"/>
        <bgColor rgb="FF000000"/>
      </patternFill>
    </fill>
    <fill>
      <patternFill patternType="solid">
        <fgColor rgb="FFF43F5E"/>
        <bgColor rgb="FFB45309"/>
      </patternFill>
    </fill>
    <fill>
      <patternFill patternType="solid">
        <fgColor rgb="FFFEF2F2"/>
        <bgColor rgb="FFF5F5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DC"/>
      </left>
      <right style="thin">
        <color rgb="FFE5E5DC"/>
      </right>
      <top style="thin">
        <color rgb="FFE5E5DC"/>
      </top>
      <bottom style="thin">
        <color rgb="FFE5E5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1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7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1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C3AED"/>
      <rgbColor rgb="FFFFFCE7"/>
      <rgbColor rgb="FFF5F5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FEF2F2"/>
      <rgbColor rgb="FFE5E5DC"/>
      <rgbColor rgb="FFFFFF99"/>
      <rgbColor rgb="FF99CCFF"/>
      <rgbColor rgb="FFFF99CC"/>
      <rgbColor rgb="FFCC99FF"/>
      <rgbColor rgb="FFFFCC99"/>
      <rgbColor rgb="FF4F46E5"/>
      <rgbColor rgb="FF33CCCC"/>
      <rgbColor rgb="FF84CC16"/>
      <rgbColor rgb="FFFFCC00"/>
      <rgbColor rgb="FFFF9900"/>
      <rgbColor rgb="FFF43F5E"/>
      <rgbColor rgb="FF6B6B7B"/>
      <rgbColor rgb="FF969696"/>
      <rgbColor rgb="FF003366"/>
      <rgbColor rgb="FF339966"/>
      <rgbColor rgb="FF0B0B12"/>
      <rgbColor rgb="FF333300"/>
      <rgbColor rgb="FFB45309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95"/>
  </cols>
  <sheetData>
    <row r="2" customFormat="false" ht="33.75" hidden="false" customHeight="true" outlineLevel="0" collapsed="false">
      <c r="B2" s="2" t="s">
        <v>0</v>
      </c>
    </row>
    <row r="3" customFormat="false" ht="15" hidden="false" customHeight="true" outlineLevel="0" collapsed="false">
      <c r="B3" s="3" t="s">
        <v>1</v>
      </c>
    </row>
    <row r="5" customFormat="false" ht="19.5" hidden="false" customHeight="true" outlineLevel="0" collapsed="false">
      <c r="B5" s="4" t="s">
        <v>2</v>
      </c>
    </row>
    <row r="6" customFormat="false" ht="37.5" hidden="false" customHeight="true" outlineLevel="0" collapsed="false">
      <c r="B6" s="5" t="s">
        <v>3</v>
      </c>
    </row>
    <row r="8" customFormat="false" ht="25.5" hidden="false" customHeight="true" outlineLevel="0" collapsed="false">
      <c r="B8" s="6" t="s">
        <v>4</v>
      </c>
    </row>
    <row r="9" customFormat="false" ht="21.75" hidden="false" customHeight="true" outlineLevel="0" collapsed="false">
      <c r="B9" s="5" t="s">
        <v>5</v>
      </c>
    </row>
    <row r="10" customFormat="false" ht="21.75" hidden="false" customHeight="true" outlineLevel="0" collapsed="false">
      <c r="B10" s="5" t="s">
        <v>6</v>
      </c>
    </row>
    <row r="11" customFormat="false" ht="21.75" hidden="false" customHeight="true" outlineLevel="0" collapsed="false">
      <c r="B11" s="5" t="s">
        <v>7</v>
      </c>
    </row>
    <row r="12" customFormat="false" ht="21.75" hidden="false" customHeight="true" outlineLevel="0" collapsed="false">
      <c r="B12" s="5" t="s">
        <v>8</v>
      </c>
    </row>
    <row r="13" customFormat="false" ht="21.75" hidden="false" customHeight="true" outlineLevel="0" collapsed="false">
      <c r="B13" s="5" t="s">
        <v>9</v>
      </c>
    </row>
    <row r="14" customFormat="false" ht="21.75" hidden="false" customHeight="true" outlineLevel="0" collapsed="false">
      <c r="B14" s="5" t="s">
        <v>10</v>
      </c>
    </row>
    <row r="16" customFormat="false" ht="25.5" hidden="false" customHeight="true" outlineLevel="0" collapsed="false">
      <c r="B16" s="7" t="s">
        <v>11</v>
      </c>
    </row>
    <row r="17" customFormat="false" ht="21.75" hidden="false" customHeight="true" outlineLevel="0" collapsed="false">
      <c r="B17" s="5" t="s">
        <v>12</v>
      </c>
    </row>
    <row r="18" customFormat="false" ht="21.75" hidden="false" customHeight="true" outlineLevel="0" collapsed="false">
      <c r="B18" s="5" t="s">
        <v>13</v>
      </c>
    </row>
    <row r="19" customFormat="false" ht="21.75" hidden="false" customHeight="true" outlineLevel="0" collapsed="false">
      <c r="B19" s="5" t="s">
        <v>14</v>
      </c>
    </row>
    <row r="20" customFormat="false" ht="21.75" hidden="false" customHeight="true" outlineLevel="0" collapsed="false">
      <c r="B20" s="5" t="s">
        <v>15</v>
      </c>
    </row>
    <row r="23" customFormat="false" ht="15" hidden="false" customHeight="true" outlineLevel="0" collapsed="false">
      <c r="B23" s="3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3" min="3" style="1" width="45"/>
  </cols>
  <sheetData>
    <row r="2" customFormat="false" ht="21.75" hidden="false" customHeight="true" outlineLevel="0" collapsed="false">
      <c r="B2" s="8" t="s">
        <v>17</v>
      </c>
    </row>
    <row r="3" customFormat="false" ht="15" hidden="false" customHeight="true" outlineLevel="0" collapsed="false">
      <c r="B3" s="3" t="s">
        <v>18</v>
      </c>
    </row>
    <row r="5" customFormat="false" ht="25.5" hidden="false" customHeight="true" outlineLevel="0" collapsed="false">
      <c r="B5" s="9" t="s">
        <v>19</v>
      </c>
      <c r="C5" s="10" t="s">
        <v>20</v>
      </c>
    </row>
    <row r="6" customFormat="false" ht="25.5" hidden="false" customHeight="true" outlineLevel="0" collapsed="false">
      <c r="B6" s="9" t="s">
        <v>21</v>
      </c>
      <c r="C6" s="10" t="s">
        <v>22</v>
      </c>
    </row>
    <row r="7" customFormat="false" ht="25.5" hidden="false" customHeight="true" outlineLevel="0" collapsed="false">
      <c r="B7" s="9" t="s">
        <v>23</v>
      </c>
      <c r="C7" s="10" t="s">
        <v>24</v>
      </c>
    </row>
    <row r="8" customFormat="false" ht="25.5" hidden="false" customHeight="true" outlineLevel="0" collapsed="false">
      <c r="B8" s="9" t="s">
        <v>25</v>
      </c>
      <c r="C8" s="10" t="s">
        <v>26</v>
      </c>
    </row>
    <row r="9" customFormat="false" ht="25.5" hidden="false" customHeight="true" outlineLevel="0" collapsed="false">
      <c r="B9" s="9" t="s">
        <v>27</v>
      </c>
      <c r="C9" s="11" t="n">
        <v>46181</v>
      </c>
    </row>
    <row r="10" customFormat="false" ht="25.5" hidden="false" customHeight="true" outlineLevel="0" collapsed="false">
      <c r="B10" s="9" t="s">
        <v>28</v>
      </c>
      <c r="C10" s="12" t="n">
        <f aca="false">C9+23</f>
        <v>46204</v>
      </c>
    </row>
    <row r="11" customFormat="false" ht="25.5" hidden="false" customHeight="true" outlineLevel="0" collapsed="false">
      <c r="B11" s="9" t="s">
        <v>29</v>
      </c>
      <c r="C11" s="10" t="n">
        <v>4</v>
      </c>
    </row>
    <row r="12" customFormat="false" ht="25.5" hidden="false" customHeight="true" outlineLevel="0" collapsed="false">
      <c r="B12" s="9" t="s">
        <v>30</v>
      </c>
      <c r="C12" s="10" t="n">
        <v>0</v>
      </c>
    </row>
    <row r="13" customFormat="false" ht="25.5" hidden="false" customHeight="true" outlineLevel="0" collapsed="false">
      <c r="B13" s="9" t="s">
        <v>31</v>
      </c>
      <c r="C13" s="10" t="s">
        <v>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8"/>
    <col collapsed="false" customWidth="true" hidden="false" outlineLevel="0" max="3" min="3" style="1" width="48"/>
    <col collapsed="false" customWidth="true" hidden="false" outlineLevel="0" max="4" min="4" style="1" width="14"/>
    <col collapsed="false" customWidth="true" hidden="false" outlineLevel="0" max="5" min="5" style="1" width="36"/>
    <col collapsed="false" customWidth="true" hidden="false" outlineLevel="0" max="6" min="6" style="1" width="12"/>
  </cols>
  <sheetData>
    <row r="2" customFormat="false" ht="21.75" hidden="false" customHeight="true" outlineLevel="0" collapsed="false">
      <c r="B2" s="8" t="s">
        <v>33</v>
      </c>
    </row>
    <row r="3" customFormat="false" ht="15" hidden="false" customHeight="true" outlineLevel="0" collapsed="false">
      <c r="B3" s="3" t="s">
        <v>34</v>
      </c>
    </row>
    <row r="5" customFormat="false" ht="27.75" hidden="false" customHeight="true" outlineLevel="0" collapsed="false">
      <c r="B5" s="13" t="s">
        <v>35</v>
      </c>
      <c r="C5" s="13" t="s">
        <v>36</v>
      </c>
      <c r="D5" s="13" t="s">
        <v>37</v>
      </c>
      <c r="E5" s="13" t="s">
        <v>38</v>
      </c>
      <c r="F5" s="13" t="s">
        <v>39</v>
      </c>
    </row>
    <row r="6" customFormat="false" ht="30" hidden="false" customHeight="true" outlineLevel="0" collapsed="false">
      <c r="B6" s="14" t="s">
        <v>40</v>
      </c>
      <c r="C6" s="15" t="s">
        <v>41</v>
      </c>
      <c r="D6" s="16" t="n">
        <f aca="false">'2 · Setup'!$C$9+6</f>
        <v>46187</v>
      </c>
      <c r="E6" s="17" t="s">
        <v>42</v>
      </c>
      <c r="F6" s="18" t="n">
        <v>0</v>
      </c>
    </row>
    <row r="7" customFormat="false" ht="30" hidden="false" customHeight="true" outlineLevel="0" collapsed="false">
      <c r="B7" s="19"/>
      <c r="C7" s="15" t="s">
        <v>43</v>
      </c>
      <c r="D7" s="16" t="n">
        <f aca="false">'2 · Setup'!$C$9+9</f>
        <v>46190</v>
      </c>
      <c r="E7" s="17" t="s">
        <v>44</v>
      </c>
      <c r="F7" s="18" t="n">
        <v>0</v>
      </c>
    </row>
    <row r="8" customFormat="false" ht="30" hidden="false" customHeight="true" outlineLevel="0" collapsed="false">
      <c r="B8" s="19"/>
      <c r="C8" s="15" t="s">
        <v>45</v>
      </c>
      <c r="D8" s="16" t="n">
        <f aca="false">'2 · Setup'!$C$9+12</f>
        <v>46193</v>
      </c>
      <c r="E8" s="17" t="s">
        <v>46</v>
      </c>
      <c r="F8" s="18" t="n">
        <v>0</v>
      </c>
    </row>
    <row r="9" customFormat="false" ht="30" hidden="false" customHeight="true" outlineLevel="0" collapsed="false">
      <c r="B9" s="20" t="s">
        <v>47</v>
      </c>
      <c r="C9" s="15" t="s">
        <v>48</v>
      </c>
      <c r="D9" s="16" t="n">
        <f aca="false">'2 · Setup'!$C$9+13</f>
        <v>46194</v>
      </c>
      <c r="E9" s="17" t="s">
        <v>49</v>
      </c>
      <c r="F9" s="18" t="n">
        <v>0</v>
      </c>
    </row>
    <row r="10" customFormat="false" ht="30" hidden="false" customHeight="true" outlineLevel="0" collapsed="false">
      <c r="B10" s="19"/>
      <c r="C10" s="15" t="s">
        <v>50</v>
      </c>
      <c r="D10" s="16" t="n">
        <f aca="false">'2 · Setup'!$C$9+16</f>
        <v>46197</v>
      </c>
      <c r="E10" s="17" t="s">
        <v>51</v>
      </c>
      <c r="F10" s="18" t="n">
        <v>0</v>
      </c>
    </row>
    <row r="11" customFormat="false" ht="30" hidden="false" customHeight="true" outlineLevel="0" collapsed="false">
      <c r="B11" s="19"/>
      <c r="C11" s="15" t="s">
        <v>52</v>
      </c>
      <c r="D11" s="16" t="n">
        <f aca="false">'2 · Setup'!$C$9+18</f>
        <v>46199</v>
      </c>
      <c r="E11" s="17" t="s">
        <v>53</v>
      </c>
      <c r="F11" s="18" t="n">
        <v>0</v>
      </c>
    </row>
    <row r="12" customFormat="false" ht="30" hidden="false" customHeight="true" outlineLevel="0" collapsed="false">
      <c r="B12" s="21" t="s">
        <v>54</v>
      </c>
      <c r="C12" s="15" t="s">
        <v>55</v>
      </c>
      <c r="D12" s="16" t="n">
        <f aca="false">'2 · Setup'!$C$9+20</f>
        <v>46201</v>
      </c>
      <c r="E12" s="17" t="s">
        <v>56</v>
      </c>
      <c r="F12" s="18" t="n">
        <v>0</v>
      </c>
    </row>
    <row r="13" customFormat="false" ht="30" hidden="false" customHeight="true" outlineLevel="0" collapsed="false">
      <c r="B13" s="19"/>
      <c r="C13" s="15" t="s">
        <v>57</v>
      </c>
      <c r="D13" s="16" t="n">
        <f aca="false">'2 · Setup'!$C$9+22</f>
        <v>46203</v>
      </c>
      <c r="E13" s="17" t="s">
        <v>58</v>
      </c>
      <c r="F13" s="18" t="n">
        <v>0</v>
      </c>
    </row>
    <row r="14" customFormat="false" ht="30" hidden="false" customHeight="true" outlineLevel="0" collapsed="false">
      <c r="B14" s="19"/>
      <c r="C14" s="15" t="s">
        <v>59</v>
      </c>
      <c r="D14" s="16" t="n">
        <f aca="false">'2 · Setup'!$C$9+23</f>
        <v>46204</v>
      </c>
      <c r="E14" s="17" t="s">
        <v>60</v>
      </c>
      <c r="F14" s="18" t="n">
        <v>0</v>
      </c>
    </row>
    <row r="15" customFormat="false" ht="30" hidden="false" customHeight="true" outlineLevel="0" collapsed="false">
      <c r="B15" s="22" t="s">
        <v>61</v>
      </c>
      <c r="C15" s="15" t="s">
        <v>62</v>
      </c>
      <c r="D15" s="16" t="n">
        <f aca="false">'2 · Setup'!$C$9+17</f>
        <v>46198</v>
      </c>
      <c r="E15" s="17" t="s">
        <v>63</v>
      </c>
      <c r="F15" s="18" t="n">
        <v>0</v>
      </c>
    </row>
    <row r="16" customFormat="false" ht="30" hidden="false" customHeight="true" outlineLevel="0" collapsed="false">
      <c r="B16" s="19"/>
      <c r="C16" s="15" t="s">
        <v>64</v>
      </c>
      <c r="D16" s="16" t="n">
        <f aca="false">'2 · Setup'!$C$9+22</f>
        <v>46203</v>
      </c>
      <c r="E16" s="17" t="s">
        <v>65</v>
      </c>
      <c r="F16" s="18" t="n">
        <v>0</v>
      </c>
    </row>
    <row r="17" customFormat="false" ht="30" hidden="false" customHeight="true" outlineLevel="0" collapsed="false">
      <c r="B17" s="19"/>
      <c r="C17" s="15" t="s">
        <v>66</v>
      </c>
      <c r="D17" s="16" t="n">
        <f aca="false">'2 · Setup'!$C$9+23</f>
        <v>46204</v>
      </c>
      <c r="E17" s="17" t="s">
        <v>67</v>
      </c>
      <c r="F17" s="18" t="n">
        <v>0</v>
      </c>
    </row>
    <row r="19" customFormat="false" ht="15" hidden="false" customHeight="true" outlineLevel="0" collapsed="false">
      <c r="B19" s="23" t="s">
        <v>68</v>
      </c>
      <c r="E19" s="24" t="s">
        <v>69</v>
      </c>
      <c r="F19" s="25" t="n">
        <f aca="false">AVERAGE(F6:F17)</f>
        <v>0</v>
      </c>
    </row>
  </sheetData>
  <conditionalFormatting sqref="F6:F17">
    <cfRule type="colorScale" priority="2">
      <colorScale>
        <cfvo type="num" val="0"/>
        <cfvo type="num" val="0.5"/>
        <cfvo type="num" val="1"/>
        <color rgb="FFFECACA"/>
        <color rgb="FFFEF3C7"/>
        <color rgb="FFBBF7D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7"/>
    <col collapsed="false" customWidth="true" hidden="false" outlineLevel="0" max="3" min="3" style="1" width="16"/>
    <col collapsed="false" customWidth="true" hidden="false" outlineLevel="0" max="4" min="4" style="1" width="36"/>
    <col collapsed="false" customWidth="true" hidden="false" outlineLevel="0" max="5" min="5" style="1" width="30"/>
    <col collapsed="false" customWidth="true" hidden="false" outlineLevel="0" max="6" min="6" style="1" width="10"/>
  </cols>
  <sheetData>
    <row r="2" customFormat="false" ht="21.75" hidden="false" customHeight="true" outlineLevel="0" collapsed="false">
      <c r="B2" s="8" t="s">
        <v>70</v>
      </c>
    </row>
    <row r="3" customFormat="false" ht="15" hidden="false" customHeight="true" outlineLevel="0" collapsed="false">
      <c r="B3" s="3" t="s">
        <v>71</v>
      </c>
    </row>
    <row r="5" customFormat="false" ht="27.75" hidden="false" customHeight="true" outlineLevel="0" collapsed="false">
      <c r="B5" s="13" t="s">
        <v>72</v>
      </c>
      <c r="C5" s="13" t="s">
        <v>73</v>
      </c>
      <c r="D5" s="13" t="s">
        <v>74</v>
      </c>
      <c r="E5" s="13" t="s">
        <v>75</v>
      </c>
      <c r="F5" s="13" t="s">
        <v>76</v>
      </c>
    </row>
    <row r="6" customFormat="false" ht="27.75" hidden="false" customHeight="true" outlineLevel="0" collapsed="false">
      <c r="B6" s="26" t="n">
        <v>6</v>
      </c>
      <c r="C6" s="16" t="n">
        <f aca="false">'2 · Setup'!$C$9+0</f>
        <v>46181</v>
      </c>
      <c r="D6" s="27" t="s">
        <v>77</v>
      </c>
      <c r="E6" s="17" t="s">
        <v>78</v>
      </c>
      <c r="F6" s="28"/>
    </row>
    <row r="7" customFormat="false" ht="27.75" hidden="false" customHeight="true" outlineLevel="0" collapsed="false">
      <c r="B7" s="26" t="n">
        <v>7</v>
      </c>
      <c r="C7" s="16" t="n">
        <f aca="false">'2 · Setup'!$C$9+1</f>
        <v>46182</v>
      </c>
      <c r="D7" s="27" t="s">
        <v>79</v>
      </c>
      <c r="E7" s="17" t="s">
        <v>80</v>
      </c>
      <c r="F7" s="28"/>
    </row>
    <row r="8" customFormat="false" ht="27.75" hidden="false" customHeight="true" outlineLevel="0" collapsed="false">
      <c r="B8" s="26" t="n">
        <v>8</v>
      </c>
      <c r="C8" s="16" t="n">
        <f aca="false">'2 · Setup'!$C$9+2</f>
        <v>46183</v>
      </c>
      <c r="D8" s="27" t="s">
        <v>81</v>
      </c>
      <c r="E8" s="17" t="s">
        <v>82</v>
      </c>
      <c r="F8" s="28"/>
    </row>
    <row r="9" customFormat="false" ht="27.75" hidden="false" customHeight="true" outlineLevel="0" collapsed="false">
      <c r="B9" s="26" t="n">
        <v>9</v>
      </c>
      <c r="C9" s="16" t="n">
        <f aca="false">'2 · Setup'!$C$9+3</f>
        <v>46184</v>
      </c>
      <c r="D9" s="27" t="s">
        <v>83</v>
      </c>
      <c r="E9" s="17" t="s">
        <v>84</v>
      </c>
      <c r="F9" s="28"/>
    </row>
    <row r="10" customFormat="false" ht="27.75" hidden="false" customHeight="true" outlineLevel="0" collapsed="false">
      <c r="B10" s="26" t="n">
        <v>10</v>
      </c>
      <c r="C10" s="16" t="n">
        <f aca="false">'2 · Setup'!$C$9+4</f>
        <v>46185</v>
      </c>
      <c r="D10" s="27" t="s">
        <v>85</v>
      </c>
      <c r="E10" s="17" t="s">
        <v>86</v>
      </c>
      <c r="F10" s="28"/>
    </row>
    <row r="11" customFormat="false" ht="27.75" hidden="false" customHeight="true" outlineLevel="0" collapsed="false">
      <c r="B11" s="26" t="n">
        <v>11</v>
      </c>
      <c r="C11" s="16" t="n">
        <f aca="false">'2 · Setup'!$C$9+5</f>
        <v>46186</v>
      </c>
      <c r="D11" s="27" t="s">
        <v>87</v>
      </c>
      <c r="E11" s="17" t="s">
        <v>88</v>
      </c>
      <c r="F11" s="28"/>
    </row>
    <row r="12" customFormat="false" ht="27.75" hidden="false" customHeight="true" outlineLevel="0" collapsed="false">
      <c r="B12" s="26" t="n">
        <v>12</v>
      </c>
      <c r="C12" s="16" t="n">
        <f aca="false">'2 · Setup'!$C$9+6</f>
        <v>46187</v>
      </c>
      <c r="D12" s="27" t="s">
        <v>89</v>
      </c>
      <c r="E12" s="17" t="s">
        <v>90</v>
      </c>
      <c r="F12" s="28"/>
    </row>
    <row r="13" customFormat="false" ht="27.75" hidden="false" customHeight="true" outlineLevel="0" collapsed="false">
      <c r="B13" s="29" t="n">
        <v>13</v>
      </c>
      <c r="C13" s="16" t="n">
        <f aca="false">'2 · Setup'!$C$9+7</f>
        <v>46188</v>
      </c>
      <c r="D13" s="27" t="s">
        <v>91</v>
      </c>
      <c r="E13" s="17" t="s">
        <v>92</v>
      </c>
      <c r="F13" s="28"/>
    </row>
    <row r="14" customFormat="false" ht="27.75" hidden="false" customHeight="true" outlineLevel="0" collapsed="false">
      <c r="B14" s="29" t="n">
        <v>14</v>
      </c>
      <c r="C14" s="16" t="n">
        <f aca="false">'2 · Setup'!$C$9+8</f>
        <v>46189</v>
      </c>
      <c r="D14" s="27" t="s">
        <v>93</v>
      </c>
      <c r="E14" s="17" t="s">
        <v>94</v>
      </c>
      <c r="F14" s="28"/>
    </row>
    <row r="15" customFormat="false" ht="27.75" hidden="false" customHeight="true" outlineLevel="0" collapsed="false">
      <c r="B15" s="29" t="n">
        <v>15</v>
      </c>
      <c r="C15" s="16" t="n">
        <f aca="false">'2 · Setup'!$C$9+9</f>
        <v>46190</v>
      </c>
      <c r="D15" s="27" t="s">
        <v>95</v>
      </c>
      <c r="E15" s="17" t="s">
        <v>96</v>
      </c>
      <c r="F15" s="28"/>
    </row>
    <row r="16" customFormat="false" ht="27.75" hidden="false" customHeight="true" outlineLevel="0" collapsed="false">
      <c r="B16" s="29" t="n">
        <v>16</v>
      </c>
      <c r="C16" s="16" t="n">
        <f aca="false">'2 · Setup'!$C$9+10</f>
        <v>46191</v>
      </c>
      <c r="D16" s="27" t="s">
        <v>97</v>
      </c>
      <c r="E16" s="17" t="s">
        <v>98</v>
      </c>
      <c r="F16" s="28"/>
    </row>
    <row r="17" customFormat="false" ht="27.75" hidden="false" customHeight="true" outlineLevel="0" collapsed="false">
      <c r="B17" s="29" t="n">
        <v>17</v>
      </c>
      <c r="C17" s="16" t="n">
        <f aca="false">'2 · Setup'!$C$9+11</f>
        <v>46192</v>
      </c>
      <c r="D17" s="27" t="s">
        <v>99</v>
      </c>
      <c r="E17" s="17" t="s">
        <v>100</v>
      </c>
      <c r="F17" s="28"/>
    </row>
    <row r="18" customFormat="false" ht="27.75" hidden="false" customHeight="true" outlineLevel="0" collapsed="false">
      <c r="B18" s="29" t="n">
        <v>18</v>
      </c>
      <c r="C18" s="16" t="n">
        <f aca="false">'2 · Setup'!$C$9+12</f>
        <v>46193</v>
      </c>
      <c r="D18" s="27" t="s">
        <v>101</v>
      </c>
      <c r="E18" s="17" t="s">
        <v>102</v>
      </c>
      <c r="F18" s="28"/>
    </row>
    <row r="19" customFormat="false" ht="27.75" hidden="false" customHeight="true" outlineLevel="0" collapsed="false">
      <c r="B19" s="29" t="n">
        <v>19</v>
      </c>
      <c r="C19" s="16" t="n">
        <f aca="false">'2 · Setup'!$C$9+13</f>
        <v>46194</v>
      </c>
      <c r="D19" s="27" t="s">
        <v>103</v>
      </c>
      <c r="E19" s="17" t="s">
        <v>104</v>
      </c>
      <c r="F19" s="28"/>
    </row>
    <row r="20" customFormat="false" ht="27.75" hidden="false" customHeight="true" outlineLevel="0" collapsed="false">
      <c r="B20" s="30" t="n">
        <v>20</v>
      </c>
      <c r="C20" s="16" t="n">
        <f aca="false">'2 · Setup'!$C$9+14</f>
        <v>46195</v>
      </c>
      <c r="D20" s="27" t="s">
        <v>105</v>
      </c>
      <c r="E20" s="17" t="s">
        <v>56</v>
      </c>
      <c r="F20" s="28"/>
    </row>
    <row r="21" customFormat="false" ht="27.75" hidden="false" customHeight="true" outlineLevel="0" collapsed="false">
      <c r="B21" s="30" t="n">
        <v>21</v>
      </c>
      <c r="C21" s="16" t="n">
        <f aca="false">'2 · Setup'!$C$9+15</f>
        <v>46196</v>
      </c>
      <c r="D21" s="27" t="s">
        <v>106</v>
      </c>
      <c r="E21" s="17" t="s">
        <v>107</v>
      </c>
      <c r="F21" s="28"/>
    </row>
    <row r="22" customFormat="false" ht="27.75" hidden="false" customHeight="true" outlineLevel="0" collapsed="false">
      <c r="B22" s="30" t="n">
        <v>22</v>
      </c>
      <c r="C22" s="16" t="n">
        <f aca="false">'2 · Setup'!$C$9+16</f>
        <v>46197</v>
      </c>
      <c r="D22" s="27" t="s">
        <v>108</v>
      </c>
      <c r="E22" s="17" t="s">
        <v>109</v>
      </c>
      <c r="F22" s="28"/>
    </row>
    <row r="23" customFormat="false" ht="27.75" hidden="false" customHeight="true" outlineLevel="0" collapsed="false">
      <c r="B23" s="30" t="n">
        <v>23</v>
      </c>
      <c r="C23" s="16" t="n">
        <f aca="false">'2 · Setup'!$C$9+17</f>
        <v>46198</v>
      </c>
      <c r="D23" s="27" t="s">
        <v>110</v>
      </c>
      <c r="E23" s="17" t="s">
        <v>111</v>
      </c>
      <c r="F23" s="28"/>
    </row>
    <row r="24" customFormat="false" ht="27.75" hidden="false" customHeight="true" outlineLevel="0" collapsed="false">
      <c r="B24" s="30" t="n">
        <v>24</v>
      </c>
      <c r="C24" s="16" t="n">
        <f aca="false">'2 · Setup'!$C$9+18</f>
        <v>46199</v>
      </c>
      <c r="D24" s="27" t="s">
        <v>112</v>
      </c>
      <c r="E24" s="17" t="s">
        <v>113</v>
      </c>
      <c r="F24" s="28"/>
    </row>
    <row r="25" customFormat="false" ht="27.75" hidden="false" customHeight="true" outlineLevel="0" collapsed="false">
      <c r="B25" s="30" t="n">
        <v>25</v>
      </c>
      <c r="C25" s="16" t="n">
        <f aca="false">'2 · Setup'!$C$9+19</f>
        <v>46200</v>
      </c>
      <c r="D25" s="27" t="s">
        <v>114</v>
      </c>
      <c r="E25" s="17" t="s">
        <v>115</v>
      </c>
      <c r="F25" s="28"/>
    </row>
    <row r="26" customFormat="false" ht="27.75" hidden="false" customHeight="true" outlineLevel="0" collapsed="false">
      <c r="B26" s="30" t="n">
        <v>26</v>
      </c>
      <c r="C26" s="16" t="n">
        <f aca="false">'2 · Setup'!$C$9+20</f>
        <v>46201</v>
      </c>
      <c r="D26" s="27" t="s">
        <v>116</v>
      </c>
      <c r="E26" s="17" t="s">
        <v>117</v>
      </c>
      <c r="F26" s="28"/>
    </row>
    <row r="27" customFormat="false" ht="27.75" hidden="false" customHeight="true" outlineLevel="0" collapsed="false">
      <c r="B27" s="31" t="n">
        <v>27</v>
      </c>
      <c r="C27" s="16" t="n">
        <f aca="false">'2 · Setup'!$C$9+21</f>
        <v>46202</v>
      </c>
      <c r="D27" s="27" t="s">
        <v>118</v>
      </c>
      <c r="E27" s="17" t="s">
        <v>119</v>
      </c>
      <c r="F27" s="28"/>
    </row>
    <row r="28" customFormat="false" ht="27.75" hidden="false" customHeight="true" outlineLevel="0" collapsed="false">
      <c r="B28" s="31" t="n">
        <v>28</v>
      </c>
      <c r="C28" s="16" t="n">
        <f aca="false">'2 · Setup'!$C$9+22</f>
        <v>46203</v>
      </c>
      <c r="D28" s="27" t="s">
        <v>120</v>
      </c>
      <c r="E28" s="17" t="s">
        <v>121</v>
      </c>
      <c r="F28" s="28"/>
    </row>
    <row r="29" customFormat="false" ht="27.75" hidden="false" customHeight="true" outlineLevel="0" collapsed="false">
      <c r="B29" s="31" t="n">
        <v>29</v>
      </c>
      <c r="C29" s="16" t="n">
        <f aca="false">'2 · Setup'!$C$9+23</f>
        <v>46204</v>
      </c>
      <c r="D29" s="27" t="s">
        <v>122</v>
      </c>
      <c r="E29" s="17" t="s">
        <v>123</v>
      </c>
      <c r="F29" s="28"/>
    </row>
    <row r="31" customFormat="false" ht="15" hidden="false" customHeight="true" outlineLevel="0" collapsed="false">
      <c r="D31" s="24" t="s">
        <v>124</v>
      </c>
      <c r="E31" s="32" t="str">
        <f aca="false">COUNTIF(F6:F29,"✓")&amp;" / 24"</f>
        <v>0 / 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3" min="2" style="1" width="28"/>
    <col collapsed="false" customWidth="true" hidden="false" outlineLevel="0" max="4" min="4" style="1" width="50"/>
  </cols>
  <sheetData>
    <row r="2" customFormat="false" ht="21.75" hidden="false" customHeight="true" outlineLevel="0" collapsed="false">
      <c r="B2" s="33" t="s">
        <v>125</v>
      </c>
    </row>
    <row r="3" customFormat="false" ht="15" hidden="false" customHeight="true" outlineLevel="0" collapsed="false">
      <c r="B3" s="3" t="s">
        <v>126</v>
      </c>
    </row>
    <row r="5" customFormat="false" ht="27.75" hidden="false" customHeight="true" outlineLevel="0" collapsed="false">
      <c r="B5" s="34" t="s">
        <v>127</v>
      </c>
      <c r="C5" s="34" t="s">
        <v>128</v>
      </c>
      <c r="D5" s="34" t="s">
        <v>129</v>
      </c>
    </row>
    <row r="6" customFormat="false" ht="36" hidden="false" customHeight="true" outlineLevel="0" collapsed="false">
      <c r="B6" s="35" t="s">
        <v>130</v>
      </c>
      <c r="C6" s="36" t="s">
        <v>131</v>
      </c>
      <c r="D6" s="17" t="s">
        <v>132</v>
      </c>
    </row>
    <row r="7" customFormat="false" ht="36" hidden="false" customHeight="true" outlineLevel="0" collapsed="false">
      <c r="B7" s="35" t="s">
        <v>133</v>
      </c>
      <c r="C7" s="36" t="s">
        <v>134</v>
      </c>
      <c r="D7" s="17" t="s">
        <v>135</v>
      </c>
    </row>
    <row r="8" customFormat="false" ht="36" hidden="false" customHeight="true" outlineLevel="0" collapsed="false">
      <c r="B8" s="35" t="s">
        <v>136</v>
      </c>
      <c r="C8" s="36" t="s">
        <v>137</v>
      </c>
      <c r="D8" s="17" t="s">
        <v>138</v>
      </c>
    </row>
    <row r="9" customFormat="false" ht="36" hidden="false" customHeight="true" outlineLevel="0" collapsed="false">
      <c r="B9" s="35" t="s">
        <v>139</v>
      </c>
      <c r="C9" s="36" t="s">
        <v>140</v>
      </c>
      <c r="D9" s="17" t="s">
        <v>141</v>
      </c>
    </row>
    <row r="10" customFormat="false" ht="36" hidden="false" customHeight="true" outlineLevel="0" collapsed="false">
      <c r="B10" s="35" t="s">
        <v>142</v>
      </c>
      <c r="C10" s="36" t="s">
        <v>143</v>
      </c>
      <c r="D10" s="17" t="s">
        <v>144</v>
      </c>
    </row>
    <row r="11" customFormat="false" ht="36" hidden="false" customHeight="true" outlineLevel="0" collapsed="false">
      <c r="B11" s="35" t="s">
        <v>145</v>
      </c>
      <c r="C11" s="36" t="s">
        <v>146</v>
      </c>
      <c r="D11" s="17" t="s">
        <v>147</v>
      </c>
    </row>
    <row r="12" customFormat="false" ht="36" hidden="false" customHeight="true" outlineLevel="0" collapsed="false">
      <c r="B12" s="35" t="s">
        <v>148</v>
      </c>
      <c r="C12" s="36" t="s">
        <v>149</v>
      </c>
      <c r="D12" s="17" t="s">
        <v>150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22"/>
    <col collapsed="false" customWidth="true" hidden="false" outlineLevel="0" max="4" min="4" style="1" width="60"/>
  </cols>
  <sheetData>
    <row r="2" customFormat="false" ht="26.25" hidden="false" customHeight="true" outlineLevel="0" collapsed="false">
      <c r="B2" s="2" t="s">
        <v>151</v>
      </c>
    </row>
    <row r="3" customFormat="false" ht="15" hidden="false" customHeight="true" outlineLevel="0" collapsed="false">
      <c r="B3" s="3" t="s">
        <v>152</v>
      </c>
    </row>
    <row r="5" customFormat="false" ht="37.5" hidden="false" customHeight="true" outlineLevel="0" collapsed="false">
      <c r="B5" s="37" t="s">
        <v>153</v>
      </c>
      <c r="C5" s="38" t="n">
        <f aca="true">TODAY()-'2 · Setup'!$C$9+1</f>
        <v>0</v>
      </c>
      <c r="D5" s="39"/>
    </row>
    <row r="6" customFormat="false" ht="37.5" hidden="false" customHeight="true" outlineLevel="0" collapsed="false">
      <c r="B6" s="37" t="s">
        <v>154</v>
      </c>
      <c r="C6" s="40" t="n">
        <f aca="true">'2 · Setup'!$C$9+23-TODAY()</f>
        <v>24</v>
      </c>
      <c r="D6" s="39"/>
    </row>
    <row r="7" customFormat="false" ht="37.5" hidden="false" customHeight="true" outlineLevel="0" collapsed="false">
      <c r="B7" s="37" t="s">
        <v>155</v>
      </c>
      <c r="C7" s="41" t="n">
        <f aca="false">COUNTIF('3 · Milestones'!F6:F17,1)</f>
        <v>0</v>
      </c>
      <c r="D7" s="39"/>
    </row>
    <row r="8" customFormat="false" ht="37.5" hidden="false" customHeight="true" outlineLevel="0" collapsed="false">
      <c r="B8" s="37" t="s">
        <v>156</v>
      </c>
      <c r="C8" s="42" t="n">
        <f aca="false">AVERAGE('3 · Milestones'!F6:F17)</f>
        <v>0</v>
      </c>
      <c r="D8" s="39"/>
    </row>
    <row r="9" customFormat="false" ht="37.5" hidden="false" customHeight="true" outlineLevel="0" collapsed="false">
      <c r="B9" s="37" t="s">
        <v>157</v>
      </c>
      <c r="C9" s="41" t="n">
        <f aca="false">COUNTIF('4 · Daily Plan'!F6:F29,"✓")</f>
        <v>0</v>
      </c>
      <c r="D9" s="39"/>
    </row>
    <row r="10" customFormat="false" ht="37.5" hidden="false" customHeight="true" outlineLevel="0" collapsed="false">
      <c r="B10" s="37" t="s">
        <v>158</v>
      </c>
      <c r="C10" s="38" t="str">
        <f aca="true">"W"&amp;MIN(5,INT((TODAY()-'2 · Setup'!$C$9)/7)+2)</f>
        <v>W1</v>
      </c>
      <c r="D10" s="39"/>
    </row>
    <row r="11" customFormat="false" ht="37.5" hidden="false" customHeight="true" outlineLevel="0" collapsed="false">
      <c r="B11" s="37" t="s">
        <v>159</v>
      </c>
      <c r="C11" s="43" t="n">
        <f aca="false">'2 · Setup'!C12</f>
        <v>0</v>
      </c>
      <c r="D11" s="39"/>
    </row>
    <row r="13" customFormat="false" ht="27.75" hidden="false" customHeight="true" outlineLevel="0" collapsed="false">
      <c r="B13" s="44" t="s">
        <v>160</v>
      </c>
    </row>
    <row r="14" customFormat="false" ht="15" hidden="false" customHeight="true" outlineLevel="0" collapsed="false">
      <c r="B14" s="45" t="s">
        <v>161</v>
      </c>
      <c r="C14" s="46" t="n">
        <f aca="true">MIN(100%,(TODAY()-'2 · Setup'!$C$9+1)/24)</f>
        <v>0</v>
      </c>
    </row>
    <row r="15" customFormat="false" ht="15" hidden="false" customHeight="true" outlineLevel="0" collapsed="false">
      <c r="B15" s="45" t="s">
        <v>162</v>
      </c>
      <c r="C15" s="46" t="n">
        <f aca="false">AVERAGE('3 · Milestones'!F6:F17)</f>
        <v>0</v>
      </c>
    </row>
    <row r="16" customFormat="false" ht="15" hidden="false" customHeight="true" outlineLevel="0" collapsed="false">
      <c r="B16" s="47" t="s">
        <v>163</v>
      </c>
      <c r="C16" s="48" t="str">
        <f aca="false">IF(C15&gt;=C14,"✅ ON TRACK",IF(C15&gt;=C14-0.15,"⚠️ AT RISK","🚨 OFF TRACK"))</f>
        <v>✅ ON TRACK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95"/>
  </cols>
  <sheetData>
    <row r="2" customFormat="false" ht="21.75" hidden="false" customHeight="true" outlineLevel="0" collapsed="false">
      <c r="B2" s="8" t="s">
        <v>164</v>
      </c>
    </row>
    <row r="3" customFormat="false" ht="15" hidden="false" customHeight="true" outlineLevel="0" collapsed="false">
      <c r="B3" s="3" t="s">
        <v>165</v>
      </c>
    </row>
    <row r="5" customFormat="false" ht="399.75" hidden="false" customHeight="true" outlineLevel="0" collapsed="false">
      <c r="B5" s="49" t="s">
        <v>166</v>
      </c>
    </row>
    <row r="7" customFormat="false" ht="24" hidden="false" customHeight="true" outlineLevel="0" collapsed="false">
      <c r="B7" s="50" t="s">
        <v>167</v>
      </c>
    </row>
    <row r="8" customFormat="false" ht="37.5" hidden="false" customHeight="true" outlineLevel="0" collapsed="false">
      <c r="B8" s="5" t="s">
        <v>168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2026-06-07T14:08:56Z</dcterms:created>
  <dc:creator>openpyxl</dc:creator>
  <dc:description/>
  <dc:language>en-US</dc:language>
  <cp:lastModifiedBy/>
  <dcterms:modified xsi:type="dcterms:W3CDTF">2026-06-07T14:09:27Z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